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35" windowHeight="8310" tabRatio="936" firstSheet="1" activeTab="2"/>
  </bookViews>
  <sheets>
    <sheet name="งบทดลอง" sheetId="1" r:id="rId1"/>
    <sheet name="รายงานกระแสเงินสด" sheetId="2" r:id="rId2"/>
    <sheet name="รับ - จ่าย" sheetId="3" r:id="rId3"/>
  </sheets>
  <definedNames>
    <definedName name="_xlnm.Print_Area" localSheetId="2">'รับ - จ่าย'!$A$1:$F$70</definedName>
    <definedName name="_xlnm.Print_Titles" localSheetId="0">'งบทดลอง'!$1:$4</definedName>
  </definedNames>
  <calcPr fullCalcOnLoad="1"/>
</workbook>
</file>

<file path=xl/sharedStrings.xml><?xml version="1.0" encoding="utf-8"?>
<sst xmlns="http://schemas.openxmlformats.org/spreadsheetml/2006/main" count="194" uniqueCount="158">
  <si>
    <t>องค์การบริหารส่วนตำบลบ้านใหม่</t>
  </si>
  <si>
    <t>จึงถึงปัจจุบัน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</si>
  <si>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</si>
  <si>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</si>
  <si>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</si>
  <si>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</si>
  <si>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</si>
  <si>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</si>
  <si>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</si>
  <si>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</si>
  <si>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</si>
  <si>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</si>
  <si>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</si>
  <si>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</si>
  <si>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</si>
  <si>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</si>
  <si>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</si>
  <si>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</si>
  <si>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</si>
  <si>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รายงาน   รับ - จ่าย   เงินสด</t>
  </si>
  <si>
    <t>0100</t>
  </si>
  <si>
    <t>0200</t>
  </si>
  <si>
    <t>0250</t>
  </si>
  <si>
    <t>0300</t>
  </si>
  <si>
    <t>0350</t>
  </si>
  <si>
    <t>1000</t>
  </si>
  <si>
    <t>2000</t>
  </si>
  <si>
    <t>0120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</si>
  <si>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</si>
  <si>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</si>
  <si>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</si>
  <si>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</si>
  <si>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</si>
  <si>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</si>
  <si>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</si>
  <si>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</si>
  <si>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</si>
  <si>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</si>
  <si>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</si>
  <si>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ยอดยกไป</t>
  </si>
  <si>
    <t>200</t>
  </si>
  <si>
    <t>250</t>
  </si>
  <si>
    <t>270</t>
  </si>
  <si>
    <t>300</t>
  </si>
  <si>
    <t>400</t>
  </si>
  <si>
    <t>450</t>
  </si>
  <si>
    <t>500</t>
  </si>
  <si>
    <t>600</t>
  </si>
  <si>
    <r>
      <t xml:space="preserve">อำเภอ </t>
    </r>
    <r>
      <rPr>
        <sz val="16"/>
        <rFont val="Angsana New"/>
        <family val="1"/>
      </rPr>
      <t xml:space="preserve">  เมืองนครราชสีมา       </t>
    </r>
    <r>
      <rPr>
        <b/>
        <sz val="16"/>
        <rFont val="Angsana New"/>
        <family val="1"/>
      </rPr>
      <t xml:space="preserve"> จังหวัด</t>
    </r>
    <r>
      <rPr>
        <sz val="16"/>
        <rFont val="Angsana New"/>
        <family val="1"/>
      </rPr>
      <t xml:space="preserve">   นครราชีมา</t>
    </r>
  </si>
  <si>
    <t>ลูกหนี้โครงการเศรษฐกิจชุมชน</t>
  </si>
  <si>
    <t>ภาษีหัก ณ ที่จ่าย</t>
  </si>
  <si>
    <t>รวมเงิน</t>
  </si>
  <si>
    <t>รวมรายรับทั้งสิ้น</t>
  </si>
  <si>
    <t>เงินรับฝาก (หมายเหตุ 1)</t>
  </si>
  <si>
    <r>
      <t xml:space="preserve">รายรับ </t>
    </r>
    <r>
      <rPr>
        <sz val="16"/>
        <rFont val="Angsana New"/>
        <family val="1"/>
      </rPr>
      <t xml:space="preserve">                         รายจ่าย</t>
    </r>
  </si>
  <si>
    <t>ต่ำกว่า</t>
  </si>
  <si>
    <t>รวมรายจ่ายทั้งสิ้น</t>
  </si>
  <si>
    <t>เงินประกันสัญญา</t>
  </si>
  <si>
    <t>รวม</t>
  </si>
  <si>
    <t>120</t>
  </si>
  <si>
    <t>รายรับ</t>
  </si>
  <si>
    <t>จ่ายขาดเงินสะสม</t>
  </si>
  <si>
    <t>รายจ่ายค้างจ่าย</t>
  </si>
  <si>
    <t>หลักประกันสัญญา</t>
  </si>
  <si>
    <t>นายกองค์การบริหารส่วนตำบลบ้านใหม่</t>
  </si>
  <si>
    <t>ค่าจ้างลูกจ้างชั่วคราว</t>
  </si>
  <si>
    <t>งบทดลอง</t>
  </si>
  <si>
    <t>รหัสบัญชี</t>
  </si>
  <si>
    <t>เดบิท</t>
  </si>
  <si>
    <t>เครดิต</t>
  </si>
  <si>
    <t>010</t>
  </si>
  <si>
    <t>เงินฝากกระแสรายวัน ธ.กรุงไทย</t>
  </si>
  <si>
    <t>022</t>
  </si>
  <si>
    <t>เงินฝากโครงการเศรษฐกิจชุมชน บัญชี 2 ธ.ธกส.</t>
  </si>
  <si>
    <t>ลูกหนี้-ภาษีบำรุงท้องที่</t>
  </si>
  <si>
    <t>082</t>
  </si>
  <si>
    <t>ลูกหนี้เงินกู้ยืมโครงการเศรษฐกิจชุมชน</t>
  </si>
  <si>
    <t>092</t>
  </si>
  <si>
    <t>ลูกหนี้- เงินยืมเงินงบประมาณ</t>
  </si>
  <si>
    <t>000</t>
  </si>
  <si>
    <t>เงินเดือนพนักงาน</t>
  </si>
  <si>
    <t>100</t>
  </si>
  <si>
    <t>เงินรายรับ</t>
  </si>
  <si>
    <t>821</t>
  </si>
  <si>
    <t>เงินสะสม</t>
  </si>
  <si>
    <t>700</t>
  </si>
  <si>
    <t>เงินทุนสำรองเงินสะสม</t>
  </si>
  <si>
    <t>701</t>
  </si>
  <si>
    <t>902</t>
  </si>
  <si>
    <t>903</t>
  </si>
  <si>
    <t>เงินรับฝาก-ค่าใช้จ่าย ภบท. 5%</t>
  </si>
  <si>
    <t>906</t>
  </si>
  <si>
    <t>เงินรับฝาก-ส่วนลด ภบท. 6%</t>
  </si>
  <si>
    <t>เงินรับฝาก-ค่าตอบแทน</t>
  </si>
  <si>
    <t xml:space="preserve">เงินกู้ยืมโครงการเศรษฐกิจชุมชน </t>
  </si>
  <si>
    <t>909</t>
  </si>
  <si>
    <t>………………………………</t>
  </si>
  <si>
    <t>เงินฝากออมทรัพย์ ธ.กรุงไทย อัมพวัน</t>
  </si>
  <si>
    <t>021</t>
  </si>
  <si>
    <t>023</t>
  </si>
  <si>
    <t>โอนลด</t>
  </si>
  <si>
    <t>รายได้ - ภาษีบำรุงท้องที่</t>
  </si>
  <si>
    <t>822</t>
  </si>
  <si>
    <t>.........................................................</t>
  </si>
  <si>
    <t>ลูกหนี้-เงินยืมเงินสะสม</t>
  </si>
  <si>
    <t>ลูกหนี้ค่าภาษีบำรุงท้องที่</t>
  </si>
  <si>
    <t>เงินสด</t>
  </si>
  <si>
    <t>(นายไพโรจน์  พึ่งทหาร)</t>
  </si>
  <si>
    <t>รายจ่ายรวมเงินอุดหนุนเฉพาะกิจ</t>
  </si>
  <si>
    <t>รายรับรวมเงินอุดหนุนเฉพาะกิจ</t>
  </si>
  <si>
    <t>705</t>
  </si>
  <si>
    <t>904</t>
  </si>
  <si>
    <t>905</t>
  </si>
  <si>
    <t>เงินฝากระหว่างทาง</t>
  </si>
  <si>
    <t>011</t>
  </si>
  <si>
    <t>เงินอุดหนุนเฉพาะกิจ (เบี้ยยังชีพผู้สูงอายุ)</t>
  </si>
  <si>
    <t>เงินอุดหนุนเฉพาะกิจ (เบี้ยยังชีพผู้พิการ)</t>
  </si>
  <si>
    <t>706</t>
  </si>
  <si>
    <t>เงินอุดหนุนเฉพาะกิจ (อาหารกลางวัน)</t>
  </si>
  <si>
    <t>เงินอุดหนุนทั่วไป (ไทยเข้มแข็ง)</t>
  </si>
  <si>
    <t>รายจ่ายรอจ่าย</t>
  </si>
  <si>
    <t>601</t>
  </si>
  <si>
    <t>ลูกหนี้-ภาษีโรงเรือนและที่ดิน</t>
  </si>
  <si>
    <t>รายได้ - ภาษีโรงเรือนและที่ดิน</t>
  </si>
  <si>
    <t>823</t>
  </si>
  <si>
    <t>.………………….………………….</t>
  </si>
  <si>
    <t>(นางสาวสุรีย์    พิมพ์ปรุ)</t>
  </si>
  <si>
    <t>ลูกหนี้- เงินยืมเงินสะสม (เบี้ยยังชีพผู้พิการ,ผู้สูงอายุ)</t>
  </si>
  <si>
    <t>(นางสาวสุรีย์  พิมพ์ปรุ)</t>
  </si>
  <si>
    <t xml:space="preserve">       รองปลัดองค์การบริหารส่วนตำบลบ้านใหม่  รักษาการแทน</t>
  </si>
  <si>
    <t>ณ  วันที่   31   ตุลาคม   2554</t>
  </si>
  <si>
    <t>เงินรับฝาก-เงินค้ำประกัน (บรรทุกดิน)</t>
  </si>
  <si>
    <t>907</t>
  </si>
  <si>
    <t>081</t>
  </si>
  <si>
    <t>(นางปริณดา  รุ่งเรือง)</t>
  </si>
  <si>
    <t>ผู้อำนวยการกองคลัง</t>
  </si>
  <si>
    <t xml:space="preserve">        ปีงบประมาณ  2555</t>
  </si>
  <si>
    <t xml:space="preserve">                                                                    ประจำเดือน  ตุลาคม  2554</t>
  </si>
  <si>
    <t>รวมเงินอุดหนุนเฉพาะกิจ</t>
  </si>
  <si>
    <t>เงินอุดหนุนทั่วไป</t>
  </si>
  <si>
    <t>ลูกหนี้-เงินยืมเงินงบประมาณ</t>
  </si>
  <si>
    <t>รวมจ่ายเงินอุดหนุนเฉพาะกิจ</t>
  </si>
  <si>
    <t>ปลัดองค์การบริหารส่วนตำบลบ้านใหม่</t>
  </si>
  <si>
    <t>รายงานกระแสเงินสด</t>
  </si>
  <si>
    <t>ณ วันที่ 31  ตุลาคม  2554</t>
  </si>
  <si>
    <t>ตั้งแต่ต้นปีถึงปัจจุบัน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</si>
  <si>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</si>
  <si>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</si>
  <si>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</si>
  <si>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</si>
  <si>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</si>
  <si>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</si>
  <si>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</si>
  <si>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รับสูง หรือ (ต่ำ) กว่าจ่าย</t>
  </si>
  <si>
    <t>จ่ายเงินอุดหนุนเฉพาะกิจ</t>
  </si>
  <si>
    <t>……………………………….</t>
  </si>
  <si>
    <t>..................................................</t>
  </si>
  <si>
    <t>รองปลัดองค์การบริหารส่วนตำบล รักษาราชการแทน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</si>
</sst>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+_-* #,##0.00_-;\-* #,##0.00_-;_-* &quot;-&quot;??_-;_-@_-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#,##0.00_ ;\-#,##0.00\ "/>
    <numFmt numFmtId="192" formatCode="[$-41E]d\ mmmm\ yyyy"/>
    <numFmt numFmtId="193" formatCode="0.000"/>
    <numFmt numFmtId="194" formatCode="#,##0.000"/>
    <numFmt numFmtId="195" formatCode="#,##0.0"/>
  </numFmts>
  <fonts count="16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sz val="8"/>
      <name val="Cordia New"/>
      <family val="0"/>
    </font>
    <font>
      <sz val="14"/>
      <name val="Angsana New"/>
      <family val="1"/>
    </font>
    <font>
      <sz val="16"/>
      <color indexed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color indexed="8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sz val="11"/>
      <color indexed="10"/>
      <name val="Angsana New"/>
      <family val="1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4" xfId="17" applyFont="1" applyBorder="1" applyAlignment="1">
      <alignment/>
    </xf>
    <xf numFmtId="43" fontId="1" fillId="0" borderId="5" xfId="17" applyFont="1" applyBorder="1" applyAlignment="1">
      <alignment/>
    </xf>
    <xf numFmtId="43" fontId="1" fillId="0" borderId="6" xfId="17" applyFont="1" applyBorder="1" applyAlignment="1">
      <alignment/>
    </xf>
    <xf numFmtId="43" fontId="1" fillId="0" borderId="0" xfId="17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1" fillId="0" borderId="9" xfId="17" applyFont="1" applyBorder="1" applyAlignment="1">
      <alignment/>
    </xf>
    <xf numFmtId="43" fontId="1" fillId="0" borderId="2" xfId="17" applyFont="1" applyBorder="1" applyAlignment="1">
      <alignment/>
    </xf>
    <xf numFmtId="43" fontId="1" fillId="0" borderId="13" xfId="17" applyFont="1" applyBorder="1" applyAlignment="1">
      <alignment/>
    </xf>
    <xf numFmtId="0" fontId="3" fillId="0" borderId="7" xfId="0" applyFont="1" applyBorder="1" applyAlignment="1">
      <alignment/>
    </xf>
    <xf numFmtId="43" fontId="1" fillId="0" borderId="7" xfId="17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3" fontId="1" fillId="0" borderId="1" xfId="17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4" xfId="17" applyFont="1" applyBorder="1" applyAlignment="1">
      <alignment/>
    </xf>
    <xf numFmtId="0" fontId="3" fillId="0" borderId="9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7" xfId="0" applyNumberFormat="1" applyFont="1" applyBorder="1" applyAlignment="1">
      <alignment/>
    </xf>
    <xf numFmtId="43" fontId="1" fillId="0" borderId="0" xfId="17" applyFont="1" applyAlignment="1">
      <alignment/>
    </xf>
    <xf numFmtId="0" fontId="1" fillId="0" borderId="0" xfId="0" applyFont="1" applyBorder="1" applyAlignment="1">
      <alignment horizontal="left"/>
    </xf>
    <xf numFmtId="43" fontId="1" fillId="0" borderId="8" xfId="17" applyFont="1" applyBorder="1" applyAlignment="1">
      <alignment/>
    </xf>
    <xf numFmtId="43" fontId="1" fillId="0" borderId="7" xfId="17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5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5" fillId="0" borderId="8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1" fillId="0" borderId="1" xfId="0" applyNumberFormat="1" applyFont="1" applyBorder="1" applyAlignment="1">
      <alignment/>
    </xf>
    <xf numFmtId="43" fontId="2" fillId="0" borderId="13" xfId="17" applyFont="1" applyBorder="1" applyAlignment="1">
      <alignment/>
    </xf>
    <xf numFmtId="0" fontId="2" fillId="0" borderId="13" xfId="0" applyFont="1" applyBorder="1" applyAlignment="1">
      <alignment/>
    </xf>
    <xf numFmtId="43" fontId="11" fillId="0" borderId="7" xfId="17" applyFont="1" applyBorder="1" applyAlignment="1">
      <alignment/>
    </xf>
    <xf numFmtId="43" fontId="11" fillId="0" borderId="5" xfId="17" applyFont="1" applyBorder="1" applyAlignment="1">
      <alignment/>
    </xf>
    <xf numFmtId="43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43" fontId="13" fillId="0" borderId="1" xfId="17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/>
    </xf>
    <xf numFmtId="49" fontId="13" fillId="0" borderId="15" xfId="0" applyNumberFormat="1" applyFont="1" applyBorder="1" applyAlignment="1">
      <alignment horizontal="center"/>
    </xf>
    <xf numFmtId="43" fontId="13" fillId="0" borderId="15" xfId="17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5" xfId="17" applyFont="1" applyBorder="1" applyAlignment="1">
      <alignment horizontal="center"/>
    </xf>
    <xf numFmtId="0" fontId="13" fillId="0" borderId="16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43" fontId="13" fillId="0" borderId="16" xfId="17" applyFont="1" applyBorder="1" applyAlignment="1">
      <alignment/>
    </xf>
    <xf numFmtId="43" fontId="13" fillId="0" borderId="16" xfId="17" applyFont="1" applyBorder="1" applyAlignment="1">
      <alignment horizontal="center"/>
    </xf>
    <xf numFmtId="0" fontId="13" fillId="0" borderId="17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3" fontId="13" fillId="0" borderId="17" xfId="17" applyFont="1" applyBorder="1" applyAlignment="1">
      <alignment/>
    </xf>
    <xf numFmtId="43" fontId="13" fillId="0" borderId="17" xfId="17" applyFont="1" applyBorder="1" applyAlignment="1">
      <alignment horizontal="center"/>
    </xf>
    <xf numFmtId="43" fontId="13" fillId="0" borderId="0" xfId="0" applyNumberFormat="1" applyFont="1" applyAlignment="1">
      <alignment/>
    </xf>
    <xf numFmtId="49" fontId="13" fillId="0" borderId="18" xfId="0" applyNumberFormat="1" applyFont="1" applyBorder="1" applyAlignment="1">
      <alignment horizontal="center"/>
    </xf>
    <xf numFmtId="43" fontId="13" fillId="0" borderId="18" xfId="17" applyFont="1" applyBorder="1" applyAlignment="1">
      <alignment/>
    </xf>
    <xf numFmtId="43" fontId="13" fillId="0" borderId="0" xfId="17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43" fontId="12" fillId="0" borderId="14" xfId="17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43" fontId="14" fillId="0" borderId="0" xfId="17" applyFont="1" applyFill="1" applyBorder="1" applyAlignment="1">
      <alignment/>
    </xf>
    <xf numFmtId="43" fontId="13" fillId="0" borderId="0" xfId="17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17" applyFont="1" applyBorder="1" applyAlignment="1">
      <alignment/>
    </xf>
    <xf numFmtId="43" fontId="0" fillId="0" borderId="0" xfId="17" applyAlignment="1">
      <alignment/>
    </xf>
    <xf numFmtId="43" fontId="0" fillId="0" borderId="19" xfId="17" applyBorder="1" applyAlignment="1">
      <alignment/>
    </xf>
    <xf numFmtId="43" fontId="0" fillId="0" borderId="20" xfId="17" applyBorder="1" applyAlignment="1">
      <alignment/>
    </xf>
    <xf numFmtId="43" fontId="0" fillId="0" borderId="0" xfId="17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114300</xdr:rowOff>
    </xdr:from>
    <xdr:to>
      <xdr:col>2</xdr:col>
      <xdr:colOff>295275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639300"/>
          <a:ext cx="25431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(นางปริณดา  รุ่งเรือง)
  ผู้อำนวยการกองคลัง
</a:t>
          </a:r>
        </a:p>
      </xdr:txBody>
    </xdr:sp>
    <xdr:clientData/>
  </xdr:twoCellAnchor>
  <xdr:twoCellAnchor>
    <xdr:from>
      <xdr:col>2</xdr:col>
      <xdr:colOff>238125</xdr:colOff>
      <xdr:row>32</xdr:row>
      <xdr:rowOff>114300</xdr:rowOff>
    </xdr:from>
    <xdr:to>
      <xdr:col>3</xdr:col>
      <xdr:colOff>2105025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95550" y="9639300"/>
          <a:ext cx="2209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(นางสาวสุรีย์  พิมพ์ปรุ)
ร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องปลัดองค์การบริหารส่วนตำบล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 </a:t>
          </a:r>
        </a:p>
      </xdr:txBody>
    </xdr:sp>
    <xdr:clientData/>
  </xdr:twoCellAnchor>
  <xdr:twoCellAnchor>
    <xdr:from>
      <xdr:col>2</xdr:col>
      <xdr:colOff>247650</xdr:colOff>
      <xdr:row>60</xdr:row>
      <xdr:rowOff>0</xdr:rowOff>
    </xdr:from>
    <xdr:to>
      <xdr:col>3</xdr:col>
      <xdr:colOff>1695450</xdr:colOff>
      <xdr:row>60</xdr:row>
      <xdr:rowOff>28575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505075" y="1783080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60</xdr:row>
      <xdr:rowOff>0</xdr:rowOff>
    </xdr:from>
    <xdr:to>
      <xdr:col>5</xdr:col>
      <xdr:colOff>1104900</xdr:colOff>
      <xdr:row>60</xdr:row>
      <xdr:rowOff>28575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486275" y="17830800"/>
          <a:ext cx="2457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1990725</xdr:colOff>
      <xdr:row>32</xdr:row>
      <xdr:rowOff>114300</xdr:rowOff>
    </xdr:from>
    <xdr:to>
      <xdr:col>5</xdr:col>
      <xdr:colOff>1190625</xdr:colOff>
      <xdr:row>35</xdr:row>
      <xdr:rowOff>228600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591050" y="9639300"/>
          <a:ext cx="24384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 </a:t>
          </a:r>
        </a:p>
      </xdr:txBody>
    </xdr:sp>
    <xdr:clientData/>
  </xdr:twoCellAnchor>
  <xdr:twoCellAnchor>
    <xdr:from>
      <xdr:col>2</xdr:col>
      <xdr:colOff>104775</xdr:colOff>
      <xdr:row>66</xdr:row>
      <xdr:rowOff>76200</xdr:rowOff>
    </xdr:from>
    <xdr:to>
      <xdr:col>3</xdr:col>
      <xdr:colOff>2543175</xdr:colOff>
      <xdr:row>69</xdr:row>
      <xdr:rowOff>266700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362200" y="19716750"/>
          <a:ext cx="2781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……………………….........
(นางสาวสุรีย์  พิมพ์ปรุ)
รองปลัดองค์การบริหารส่วนตำบล  รักษาการแทน
ปลัดองค์การบริหารส่วนตำบล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123825</xdr:colOff>
      <xdr:row>66</xdr:row>
      <xdr:rowOff>66675</xdr:rowOff>
    </xdr:from>
    <xdr:to>
      <xdr:col>3</xdr:col>
      <xdr:colOff>104775</xdr:colOff>
      <xdr:row>69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23825" y="19707225"/>
          <a:ext cx="25812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………………………….
(นางปริณดา  รุ่งเรือง)
 ผู้อำนวยการกองคลัง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3</xdr:col>
      <xdr:colOff>2057400</xdr:colOff>
      <xdr:row>66</xdr:row>
      <xdr:rowOff>66675</xdr:rowOff>
    </xdr:from>
    <xdr:to>
      <xdr:col>5</xdr:col>
      <xdr:colOff>1257300</xdr:colOff>
      <xdr:row>69</xdr:row>
      <xdr:rowOff>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4657725" y="19707225"/>
          <a:ext cx="2438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(นายไพโรจน์   พึ่งทหาร)
นายกองค์การบริหารส่วนตำบล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9">
      <selection activeCell="A35" sqref="A35"/>
    </sheetView>
  </sheetViews>
  <sheetFormatPr defaultColWidth="9.140625" defaultRowHeight="21.75"/>
  <cols>
    <col min="1" max="1" width="56.00390625" style="54" customWidth="1"/>
    <col min="2" max="2" width="11.28125" style="54" customWidth="1"/>
    <col min="3" max="4" width="17.7109375" style="75" customWidth="1"/>
    <col min="5" max="5" width="23.8515625" style="54" customWidth="1"/>
    <col min="6" max="16384" width="9.140625" style="54" customWidth="1"/>
  </cols>
  <sheetData>
    <row r="1" spans="1:4" ht="16.5">
      <c r="A1" s="92" t="s">
        <v>0</v>
      </c>
      <c r="B1" s="92"/>
      <c r="C1" s="92"/>
      <c r="D1" s="92"/>
    </row>
    <row r="2" spans="1:4" ht="22.5" customHeight="1">
      <c r="A2" s="92" t="s">
        <v>66</v>
      </c>
      <c r="B2" s="92"/>
      <c r="C2" s="92"/>
      <c r="D2" s="92"/>
    </row>
    <row r="3" spans="1:4" ht="16.5">
      <c r="A3" s="92" t="s">
        <v>130</v>
      </c>
      <c r="B3" s="92"/>
      <c r="C3" s="92"/>
      <c r="D3" s="92"/>
    </row>
    <row r="4" spans="1:4" s="57" customFormat="1" ht="16.5">
      <c r="A4" s="55" t="s">
        <v>5</v>
      </c>
      <c r="B4" s="55" t="s">
        <v>67</v>
      </c>
      <c r="C4" s="56" t="s">
        <v>68</v>
      </c>
      <c r="D4" s="56" t="s">
        <v>69</v>
      </c>
    </row>
    <row r="5" spans="1:4" ht="16.5">
      <c r="A5" s="58" t="s">
        <v>106</v>
      </c>
      <c r="B5" s="59" t="s">
        <v>70</v>
      </c>
      <c r="C5" s="60">
        <v>0</v>
      </c>
      <c r="D5" s="63">
        <v>0</v>
      </c>
    </row>
    <row r="6" spans="1:4" ht="16.5">
      <c r="A6" s="64" t="s">
        <v>113</v>
      </c>
      <c r="B6" s="65" t="s">
        <v>114</v>
      </c>
      <c r="C6" s="66">
        <v>430000</v>
      </c>
      <c r="D6" s="67">
        <v>0</v>
      </c>
    </row>
    <row r="7" spans="1:5" ht="16.5">
      <c r="A7" s="68" t="s">
        <v>71</v>
      </c>
      <c r="B7" s="69" t="s">
        <v>98</v>
      </c>
      <c r="C7" s="70">
        <v>471158.03</v>
      </c>
      <c r="D7" s="71">
        <v>0</v>
      </c>
      <c r="E7" s="72"/>
    </row>
    <row r="8" spans="1:4" ht="16.5">
      <c r="A8" s="68" t="s">
        <v>97</v>
      </c>
      <c r="B8" s="69" t="s">
        <v>72</v>
      </c>
      <c r="C8" s="70">
        <v>54800106.08</v>
      </c>
      <c r="D8" s="71">
        <v>0</v>
      </c>
    </row>
    <row r="9" spans="1:4" ht="16.5">
      <c r="A9" s="68" t="s">
        <v>73</v>
      </c>
      <c r="B9" s="69" t="s">
        <v>99</v>
      </c>
      <c r="C9" s="70">
        <v>643280.22</v>
      </c>
      <c r="D9" s="71">
        <v>0</v>
      </c>
    </row>
    <row r="10" spans="1:4" ht="16.5">
      <c r="A10" s="68" t="s">
        <v>122</v>
      </c>
      <c r="B10" s="69" t="s">
        <v>133</v>
      </c>
      <c r="C10" s="70">
        <v>77490</v>
      </c>
      <c r="D10" s="71"/>
    </row>
    <row r="11" spans="1:5" ht="16.5">
      <c r="A11" s="68" t="s">
        <v>74</v>
      </c>
      <c r="B11" s="69" t="s">
        <v>75</v>
      </c>
      <c r="C11" s="70">
        <v>3856.86</v>
      </c>
      <c r="D11" s="71">
        <v>0</v>
      </c>
      <c r="E11" s="72"/>
    </row>
    <row r="12" spans="1:4" ht="16.5">
      <c r="A12" s="68" t="s">
        <v>76</v>
      </c>
      <c r="B12" s="69" t="s">
        <v>77</v>
      </c>
      <c r="C12" s="70">
        <v>491600</v>
      </c>
      <c r="D12" s="71">
        <v>0</v>
      </c>
    </row>
    <row r="13" spans="1:4" ht="16.5">
      <c r="A13" s="68" t="s">
        <v>78</v>
      </c>
      <c r="B13" s="69" t="s">
        <v>110</v>
      </c>
      <c r="C13" s="71">
        <v>0</v>
      </c>
      <c r="D13" s="71">
        <v>0</v>
      </c>
    </row>
    <row r="14" spans="1:4" ht="16.5">
      <c r="A14" s="68" t="s">
        <v>127</v>
      </c>
      <c r="B14" s="69" t="s">
        <v>117</v>
      </c>
      <c r="C14" s="71">
        <v>1056160</v>
      </c>
      <c r="D14" s="71">
        <v>0</v>
      </c>
    </row>
    <row r="15" spans="1:4" ht="16.5">
      <c r="A15" s="68" t="s">
        <v>29</v>
      </c>
      <c r="B15" s="69" t="s">
        <v>79</v>
      </c>
      <c r="C15" s="70">
        <v>1500</v>
      </c>
      <c r="D15" s="71">
        <v>0</v>
      </c>
    </row>
    <row r="16" spans="1:4" ht="16.5">
      <c r="A16" s="68" t="s">
        <v>80</v>
      </c>
      <c r="B16" s="69" t="s">
        <v>81</v>
      </c>
      <c r="C16" s="70">
        <v>488807.09</v>
      </c>
      <c r="D16" s="71">
        <v>0</v>
      </c>
    </row>
    <row r="17" spans="1:4" ht="16.5">
      <c r="A17" s="68" t="s">
        <v>65</v>
      </c>
      <c r="B17" s="69" t="s">
        <v>59</v>
      </c>
      <c r="C17" s="70">
        <v>295740</v>
      </c>
      <c r="D17" s="71">
        <v>0</v>
      </c>
    </row>
    <row r="18" spans="1:4" ht="16.5">
      <c r="A18" s="68" t="s">
        <v>31</v>
      </c>
      <c r="B18" s="69" t="s">
        <v>40</v>
      </c>
      <c r="C18" s="70">
        <v>392807</v>
      </c>
      <c r="D18" s="71">
        <v>0</v>
      </c>
    </row>
    <row r="19" spans="1:4" ht="16.5">
      <c r="A19" s="68" t="s">
        <v>32</v>
      </c>
      <c r="B19" s="69" t="s">
        <v>41</v>
      </c>
      <c r="C19" s="70">
        <v>13486</v>
      </c>
      <c r="D19" s="71">
        <v>0</v>
      </c>
    </row>
    <row r="20" spans="1:5" ht="16.5">
      <c r="A20" s="68" t="s">
        <v>33</v>
      </c>
      <c r="B20" s="69" t="s">
        <v>42</v>
      </c>
      <c r="C20" s="70">
        <v>0</v>
      </c>
      <c r="D20" s="71">
        <v>0</v>
      </c>
      <c r="E20" s="72"/>
    </row>
    <row r="21" spans="1:4" ht="16.5">
      <c r="A21" s="68" t="s">
        <v>34</v>
      </c>
      <c r="B21" s="69" t="s">
        <v>43</v>
      </c>
      <c r="C21" s="70">
        <v>3986.02</v>
      </c>
      <c r="D21" s="71">
        <v>0</v>
      </c>
    </row>
    <row r="22" spans="1:4" ht="16.5">
      <c r="A22" s="68" t="s">
        <v>82</v>
      </c>
      <c r="B22" s="69" t="s">
        <v>83</v>
      </c>
      <c r="C22" s="70">
        <v>0</v>
      </c>
      <c r="D22" s="70">
        <v>4406822.27</v>
      </c>
    </row>
    <row r="23" spans="1:4" ht="16.5">
      <c r="A23" s="64" t="s">
        <v>123</v>
      </c>
      <c r="B23" s="73" t="s">
        <v>102</v>
      </c>
      <c r="C23" s="74">
        <v>0</v>
      </c>
      <c r="D23" s="74">
        <v>77490</v>
      </c>
    </row>
    <row r="24" spans="1:4" ht="16.5">
      <c r="A24" s="68" t="s">
        <v>101</v>
      </c>
      <c r="B24" s="69" t="s">
        <v>124</v>
      </c>
      <c r="C24" s="70">
        <v>0</v>
      </c>
      <c r="D24" s="70">
        <v>3856.86</v>
      </c>
    </row>
    <row r="25" spans="1:4" ht="16.5">
      <c r="A25" s="68" t="s">
        <v>84</v>
      </c>
      <c r="B25" s="69" t="s">
        <v>85</v>
      </c>
      <c r="C25" s="70">
        <v>0</v>
      </c>
      <c r="D25" s="70">
        <v>31177215.97</v>
      </c>
    </row>
    <row r="26" spans="1:4" ht="16.5">
      <c r="A26" s="68" t="s">
        <v>86</v>
      </c>
      <c r="B26" s="69" t="s">
        <v>87</v>
      </c>
      <c r="C26" s="70">
        <v>0</v>
      </c>
      <c r="D26" s="70">
        <v>19086059.01</v>
      </c>
    </row>
    <row r="27" spans="1:4" ht="18" customHeight="1">
      <c r="A27" s="64" t="s">
        <v>62</v>
      </c>
      <c r="B27" s="65" t="s">
        <v>47</v>
      </c>
      <c r="C27" s="66">
        <v>0</v>
      </c>
      <c r="D27" s="66">
        <v>392666.36</v>
      </c>
    </row>
    <row r="28" spans="1:4" ht="18" customHeight="1">
      <c r="A28" s="64" t="s">
        <v>120</v>
      </c>
      <c r="B28" s="65" t="s">
        <v>121</v>
      </c>
      <c r="C28" s="66">
        <v>0</v>
      </c>
      <c r="D28" s="66">
        <v>1675510</v>
      </c>
    </row>
    <row r="29" spans="1:5" ht="16.5">
      <c r="A29" s="68" t="s">
        <v>50</v>
      </c>
      <c r="B29" s="69" t="s">
        <v>88</v>
      </c>
      <c r="C29" s="70">
        <v>0</v>
      </c>
      <c r="D29" s="70">
        <v>2281.82</v>
      </c>
      <c r="E29" s="75"/>
    </row>
    <row r="30" spans="1:5" ht="16.5">
      <c r="A30" s="68" t="s">
        <v>57</v>
      </c>
      <c r="B30" s="69" t="s">
        <v>89</v>
      </c>
      <c r="C30" s="70">
        <v>0</v>
      </c>
      <c r="D30" s="70">
        <v>1109997</v>
      </c>
      <c r="E30" s="75"/>
    </row>
    <row r="31" spans="1:5" ht="16.5">
      <c r="A31" s="64" t="s">
        <v>90</v>
      </c>
      <c r="B31" s="65" t="s">
        <v>111</v>
      </c>
      <c r="C31" s="66">
        <v>0</v>
      </c>
      <c r="D31" s="66">
        <v>2522.04</v>
      </c>
      <c r="E31" s="75"/>
    </row>
    <row r="32" spans="1:5" ht="16.5">
      <c r="A32" s="68" t="s">
        <v>92</v>
      </c>
      <c r="B32" s="69" t="s">
        <v>112</v>
      </c>
      <c r="C32" s="70">
        <v>0</v>
      </c>
      <c r="D32" s="70">
        <v>525.05</v>
      </c>
      <c r="E32" s="75"/>
    </row>
    <row r="33" spans="1:5" ht="16.5">
      <c r="A33" s="68" t="s">
        <v>93</v>
      </c>
      <c r="B33" s="69" t="s">
        <v>91</v>
      </c>
      <c r="C33" s="70">
        <v>0</v>
      </c>
      <c r="D33" s="70">
        <v>150.7</v>
      </c>
      <c r="E33" s="75"/>
    </row>
    <row r="34" spans="1:5" ht="16.5">
      <c r="A34" s="64" t="s">
        <v>131</v>
      </c>
      <c r="B34" s="65" t="s">
        <v>132</v>
      </c>
      <c r="C34" s="66">
        <v>0</v>
      </c>
      <c r="D34" s="66">
        <v>100000</v>
      </c>
      <c r="E34" s="75"/>
    </row>
    <row r="35" spans="1:5" ht="16.5">
      <c r="A35" s="64" t="s">
        <v>94</v>
      </c>
      <c r="B35" s="65" t="s">
        <v>95</v>
      </c>
      <c r="C35" s="66">
        <v>0</v>
      </c>
      <c r="D35" s="66">
        <v>1134880.22</v>
      </c>
      <c r="E35" s="75"/>
    </row>
    <row r="36" spans="1:5" ht="17.25" thickBot="1">
      <c r="A36" s="76" t="s">
        <v>58</v>
      </c>
      <c r="B36" s="77"/>
      <c r="C36" s="78">
        <f>SUM(C5:C21)</f>
        <v>59169977.300000004</v>
      </c>
      <c r="D36" s="78">
        <f>SUM(D22:D35)</f>
        <v>59169977.3</v>
      </c>
      <c r="E36" s="75"/>
    </row>
    <row r="37" spans="1:5" ht="17.25" thickTop="1">
      <c r="A37" s="83"/>
      <c r="B37" s="84"/>
      <c r="C37" s="85"/>
      <c r="D37" s="85"/>
      <c r="E37" s="75"/>
    </row>
    <row r="38" spans="1:5" ht="16.5">
      <c r="A38" s="79"/>
      <c r="B38" s="80"/>
      <c r="C38" s="81"/>
      <c r="D38" s="82"/>
      <c r="E38" s="75"/>
    </row>
    <row r="39" spans="1:5" ht="16.5">
      <c r="A39" s="90" t="s">
        <v>96</v>
      </c>
      <c r="B39" s="90"/>
      <c r="C39" s="90"/>
      <c r="D39" s="90"/>
      <c r="E39" s="75"/>
    </row>
    <row r="40" spans="1:5" ht="16.5">
      <c r="A40" s="90" t="s">
        <v>134</v>
      </c>
      <c r="B40" s="90"/>
      <c r="C40" s="90"/>
      <c r="D40" s="90"/>
      <c r="E40" s="75"/>
    </row>
    <row r="41" spans="1:4" ht="16.5">
      <c r="A41" s="91" t="s">
        <v>135</v>
      </c>
      <c r="B41" s="91"/>
      <c r="C41" s="91"/>
      <c r="D41" s="91"/>
    </row>
    <row r="42" spans="1:4" ht="16.5">
      <c r="A42" s="57"/>
      <c r="B42" s="57"/>
      <c r="C42" s="57"/>
      <c r="D42" s="57"/>
    </row>
    <row r="43" spans="1:4" ht="16.5">
      <c r="A43" s="57"/>
      <c r="B43" s="57"/>
      <c r="C43" s="57"/>
      <c r="D43" s="57"/>
    </row>
    <row r="44" spans="1:4" ht="16.5">
      <c r="A44" s="91" t="s">
        <v>125</v>
      </c>
      <c r="B44" s="91"/>
      <c r="C44" s="91"/>
      <c r="D44" s="91"/>
    </row>
    <row r="45" spans="1:4" ht="16.5">
      <c r="A45" s="91" t="s">
        <v>126</v>
      </c>
      <c r="B45" s="91"/>
      <c r="C45" s="91"/>
      <c r="D45" s="91"/>
    </row>
    <row r="46" spans="1:4" ht="16.5">
      <c r="A46" s="91" t="s">
        <v>129</v>
      </c>
      <c r="B46" s="91"/>
      <c r="C46" s="91"/>
      <c r="D46" s="91"/>
    </row>
    <row r="47" spans="1:4" ht="16.5">
      <c r="A47" s="91" t="s">
        <v>142</v>
      </c>
      <c r="B47" s="91"/>
      <c r="C47" s="91"/>
      <c r="D47" s="91"/>
    </row>
    <row r="48" spans="1:4" ht="16.5">
      <c r="A48" s="57"/>
      <c r="B48" s="57"/>
      <c r="C48" s="57"/>
      <c r="D48" s="57"/>
    </row>
    <row r="49" spans="1:4" ht="16.5">
      <c r="A49" s="91"/>
      <c r="B49" s="91"/>
      <c r="C49" s="91"/>
      <c r="D49" s="91"/>
    </row>
    <row r="50" spans="1:4" ht="16.5">
      <c r="A50" s="91" t="s">
        <v>103</v>
      </c>
      <c r="B50" s="91"/>
      <c r="C50" s="91"/>
      <c r="D50" s="91"/>
    </row>
    <row r="51" spans="1:4" ht="16.5">
      <c r="A51" s="91" t="s">
        <v>107</v>
      </c>
      <c r="B51" s="91"/>
      <c r="C51" s="91"/>
      <c r="D51" s="91"/>
    </row>
    <row r="52" spans="1:4" ht="16.5">
      <c r="A52" s="91" t="s">
        <v>64</v>
      </c>
      <c r="B52" s="91"/>
      <c r="C52" s="91"/>
      <c r="D52" s="91"/>
    </row>
  </sheetData>
  <mergeCells count="14">
    <mergeCell ref="A44:D44"/>
    <mergeCell ref="A46:D46"/>
    <mergeCell ref="A45:D45"/>
    <mergeCell ref="A52:D52"/>
    <mergeCell ref="A50:D50"/>
    <mergeCell ref="A51:D51"/>
    <mergeCell ref="A49:D49"/>
    <mergeCell ref="A47:D47"/>
    <mergeCell ref="A40:D40"/>
    <mergeCell ref="A41:D41"/>
    <mergeCell ref="A1:D1"/>
    <mergeCell ref="A2:D2"/>
    <mergeCell ref="A3:D3"/>
    <mergeCell ref="A39:D39"/>
  </mergeCells>
  <printOptions/>
  <pageMargins left="0.5511811023622047" right="0.31496062992125984" top="0.24" bottom="0.24" header="0.19" footer="0.19"/>
  <pageSetup horizontalDpi="300" verticalDpi="300" orientation="portrait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H14" sqref="H14"/>
    </sheetView>
  </sheetViews>
  <sheetFormatPr defaultColWidth="9.140625" defaultRowHeight="21.75"/>
  <cols>
    <col min="1" max="1" width="5.57421875" style="0" customWidth="1"/>
    <col min="2" max="2" width="28.8515625" style="0" customWidth="1"/>
    <col min="3" max="3" width="18.140625" style="0" customWidth="1"/>
    <col min="4" max="4" width="8.7109375" style="0" customWidth="1"/>
    <col min="5" max="5" width="18.140625" style="0" customWidth="1"/>
  </cols>
  <sheetData>
    <row r="1" spans="1:5" ht="21.75">
      <c r="A1" s="94" t="s">
        <v>0</v>
      </c>
      <c r="B1" s="94"/>
      <c r="C1" s="94"/>
      <c r="D1" s="94"/>
      <c r="E1" s="94"/>
    </row>
    <row r="2" spans="1:5" ht="21.75">
      <c r="A2" s="94" t="s">
        <v>143</v>
      </c>
      <c r="B2" s="94"/>
      <c r="C2" s="94"/>
      <c r="D2" s="94"/>
      <c r="E2" s="94"/>
    </row>
    <row r="3" spans="1:5" ht="21.75">
      <c r="A3" s="94" t="s">
        <v>144</v>
      </c>
      <c r="B3" s="94"/>
      <c r="C3" s="94"/>
      <c r="D3" s="94"/>
      <c r="E3" s="94"/>
    </row>
    <row r="5" spans="1:5" ht="21.75">
      <c r="A5" s="61" t="s">
        <v>60</v>
      </c>
      <c r="C5" s="62" t="s">
        <v>8</v>
      </c>
      <c r="D5" s="62"/>
      <c r="E5" s="62" t="s">
        <v>145</v>
      </c>
    </row>
    <row r="6" spans="2:5" ht="21.75">
      <c r="B6" t="s">
        <v>146</v>
      </c>
      <c r="C6" s="86">
        <f>63866.3+42910+1996520.97</f>
        <v>2103297.27</v>
      </c>
      <c r="D6" s="86"/>
      <c r="E6" s="86">
        <v>2103297.27</v>
      </c>
    </row>
    <row r="7" spans="2:5" ht="21.75">
      <c r="B7" t="s">
        <v>147</v>
      </c>
      <c r="C7" s="86">
        <v>647532.52</v>
      </c>
      <c r="D7" s="86"/>
      <c r="E7" s="86">
        <v>647532.52</v>
      </c>
    </row>
    <row r="8" spans="2:5" ht="21.75">
      <c r="B8" t="s">
        <v>148</v>
      </c>
      <c r="C8" s="86">
        <v>0</v>
      </c>
      <c r="D8" s="86"/>
      <c r="E8" s="86">
        <v>0</v>
      </c>
    </row>
    <row r="9" spans="2:5" ht="21.75">
      <c r="B9" t="s">
        <v>149</v>
      </c>
      <c r="C9" s="86">
        <v>2303525</v>
      </c>
      <c r="D9" s="86"/>
      <c r="E9" s="86">
        <v>2303525</v>
      </c>
    </row>
    <row r="10" spans="2:5" ht="22.5" thickBot="1">
      <c r="B10" s="62" t="s">
        <v>58</v>
      </c>
      <c r="C10" s="87">
        <f>SUM(C6:C9)</f>
        <v>5054354.79</v>
      </c>
      <c r="D10" s="86"/>
      <c r="E10" s="87">
        <f>SUM(E6:E9)</f>
        <v>5054354.79</v>
      </c>
    </row>
    <row r="11" spans="1:5" ht="22.5" thickTop="1">
      <c r="A11" s="61" t="s">
        <v>28</v>
      </c>
      <c r="C11" s="86"/>
      <c r="D11" s="86"/>
      <c r="E11" s="86"/>
    </row>
    <row r="12" spans="2:5" ht="21.75">
      <c r="B12" t="s">
        <v>150</v>
      </c>
      <c r="C12" s="86">
        <v>1196326.11</v>
      </c>
      <c r="D12" s="86"/>
      <c r="E12" s="86">
        <v>1196326.11</v>
      </c>
    </row>
    <row r="13" spans="2:5" ht="21.75">
      <c r="B13" t="s">
        <v>151</v>
      </c>
      <c r="C13" s="86">
        <f>16404.22+118964</f>
        <v>135368.22</v>
      </c>
      <c r="D13" s="86"/>
      <c r="E13" s="86">
        <v>135368.22</v>
      </c>
    </row>
    <row r="14" spans="2:5" ht="21.75">
      <c r="B14" t="s">
        <v>152</v>
      </c>
      <c r="C14" s="86">
        <v>139000</v>
      </c>
      <c r="D14" s="86"/>
      <c r="E14" s="86">
        <v>139000</v>
      </c>
    </row>
    <row r="15" spans="2:5" ht="21.75">
      <c r="B15" t="s">
        <v>154</v>
      </c>
      <c r="C15" s="86">
        <v>0</v>
      </c>
      <c r="D15" s="86"/>
      <c r="E15" s="86">
        <v>0</v>
      </c>
    </row>
    <row r="16" spans="2:5" ht="22.5" thickBot="1">
      <c r="B16" s="62" t="s">
        <v>58</v>
      </c>
      <c r="C16" s="87">
        <f>SUM(C12:C15)</f>
        <v>1470694.33</v>
      </c>
      <c r="D16" s="86"/>
      <c r="E16" s="87">
        <f>SUM(E12:E15)</f>
        <v>1470694.33</v>
      </c>
    </row>
    <row r="17" spans="2:5" ht="22.5" thickTop="1">
      <c r="B17" s="53"/>
      <c r="C17" s="89"/>
      <c r="D17" s="86"/>
      <c r="E17" s="89"/>
    </row>
    <row r="18" spans="2:5" ht="22.5" thickBot="1">
      <c r="B18" s="62" t="s">
        <v>153</v>
      </c>
      <c r="C18" s="88">
        <f>C10-C16</f>
        <v>3583660.46</v>
      </c>
      <c r="D18" s="86"/>
      <c r="E18" s="88">
        <f>E10-E16</f>
        <v>3583660.46</v>
      </c>
    </row>
    <row r="19" spans="2:5" ht="22.5" thickTop="1">
      <c r="B19" s="53"/>
      <c r="C19" s="89"/>
      <c r="D19" s="86"/>
      <c r="E19" s="89"/>
    </row>
    <row r="20" spans="2:5" ht="21.75">
      <c r="B20" s="53"/>
      <c r="C20" s="89"/>
      <c r="D20" s="86"/>
      <c r="E20" s="89"/>
    </row>
    <row r="22" spans="1:6" ht="21.75">
      <c r="A22" s="93" t="s">
        <v>155</v>
      </c>
      <c r="B22" s="93"/>
      <c r="C22" s="93"/>
      <c r="D22" s="93"/>
      <c r="E22" s="93"/>
      <c r="F22" s="93"/>
    </row>
    <row r="23" spans="1:6" ht="21.75">
      <c r="A23" s="93" t="s">
        <v>134</v>
      </c>
      <c r="B23" s="93"/>
      <c r="C23" s="93"/>
      <c r="D23" s="93"/>
      <c r="E23" s="93"/>
      <c r="F23" s="93"/>
    </row>
    <row r="24" spans="1:6" ht="21.75">
      <c r="A24" s="93" t="s">
        <v>135</v>
      </c>
      <c r="B24" s="93"/>
      <c r="C24" s="93"/>
      <c r="D24" s="93"/>
      <c r="E24" s="93"/>
      <c r="F24" s="93"/>
    </row>
    <row r="26" spans="1:6" ht="21.75">
      <c r="A26" s="93" t="s">
        <v>156</v>
      </c>
      <c r="B26" s="93"/>
      <c r="C26" s="93"/>
      <c r="D26" s="93"/>
      <c r="E26" s="93"/>
      <c r="F26" s="93"/>
    </row>
    <row r="27" spans="1:6" ht="21.75">
      <c r="A27" s="93" t="s">
        <v>128</v>
      </c>
      <c r="B27" s="93"/>
      <c r="C27" s="93"/>
      <c r="D27" s="93"/>
      <c r="E27" s="93"/>
      <c r="F27" s="93"/>
    </row>
    <row r="28" spans="1:6" ht="21.75">
      <c r="A28" s="93" t="s">
        <v>157</v>
      </c>
      <c r="B28" s="93"/>
      <c r="C28" s="93"/>
      <c r="D28" s="93"/>
      <c r="E28" s="93"/>
      <c r="F28" s="93"/>
    </row>
    <row r="29" spans="1:6" ht="21.75">
      <c r="A29" s="93" t="s">
        <v>142</v>
      </c>
      <c r="B29" s="93"/>
      <c r="C29" s="93"/>
      <c r="D29" s="93"/>
      <c r="E29" s="93"/>
      <c r="F29" s="93"/>
    </row>
    <row r="31" spans="1:6" ht="21.75">
      <c r="A31" s="93" t="s">
        <v>156</v>
      </c>
      <c r="B31" s="93"/>
      <c r="C31" s="93"/>
      <c r="D31" s="93"/>
      <c r="E31" s="93"/>
      <c r="F31" s="93"/>
    </row>
    <row r="32" spans="1:6" ht="21.75">
      <c r="A32" s="93" t="s">
        <v>107</v>
      </c>
      <c r="B32" s="93"/>
      <c r="C32" s="93"/>
      <c r="D32" s="93"/>
      <c r="E32" s="93"/>
      <c r="F32" s="93"/>
    </row>
    <row r="33" spans="1:6" ht="21.75">
      <c r="A33" s="93" t="s">
        <v>64</v>
      </c>
      <c r="B33" s="93"/>
      <c r="C33" s="93"/>
      <c r="D33" s="93"/>
      <c r="E33" s="93"/>
      <c r="F33" s="93"/>
    </row>
  </sheetData>
  <mergeCells count="13">
    <mergeCell ref="A1:E1"/>
    <mergeCell ref="A2:E2"/>
    <mergeCell ref="A3:E3"/>
    <mergeCell ref="A22:F22"/>
    <mergeCell ref="A23:F23"/>
    <mergeCell ref="A24:F24"/>
    <mergeCell ref="A26:F26"/>
    <mergeCell ref="A27:F27"/>
    <mergeCell ref="A33:F33"/>
    <mergeCell ref="A28:F28"/>
    <mergeCell ref="A29:F29"/>
    <mergeCell ref="A31:F31"/>
    <mergeCell ref="A32:F3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I9" sqref="I9"/>
    </sheetView>
  </sheetViews>
  <sheetFormatPr defaultColWidth="9.140625" defaultRowHeight="21.75"/>
  <cols>
    <col min="1" max="1" width="15.57421875" style="1" customWidth="1"/>
    <col min="2" max="2" width="18.28125" style="1" customWidth="1"/>
    <col min="3" max="3" width="5.140625" style="1" customWidth="1"/>
    <col min="4" max="4" width="40.7109375" style="1" customWidth="1"/>
    <col min="5" max="5" width="7.8515625" style="1" customWidth="1"/>
    <col min="6" max="6" width="19.8515625" style="1" customWidth="1"/>
    <col min="7" max="7" width="5.421875" style="1" customWidth="1"/>
    <col min="8" max="8" width="13.8515625" style="1" bestFit="1" customWidth="1"/>
    <col min="9" max="9" width="12.421875" style="1" customWidth="1"/>
    <col min="10" max="10" width="12.57421875" style="1" customWidth="1"/>
    <col min="11" max="11" width="12.421875" style="1" customWidth="1"/>
    <col min="12" max="16384" width="9.140625" style="1" customWidth="1"/>
  </cols>
  <sheetData>
    <row r="1" ht="23.25">
      <c r="A1" s="3" t="s">
        <v>0</v>
      </c>
    </row>
    <row r="2" ht="23.25">
      <c r="A2" s="3" t="s">
        <v>48</v>
      </c>
    </row>
    <row r="3" ht="23.25">
      <c r="E3" s="1" t="s">
        <v>136</v>
      </c>
    </row>
    <row r="4" spans="1:6" ht="23.25">
      <c r="A4" s="95" t="s">
        <v>19</v>
      </c>
      <c r="B4" s="95"/>
      <c r="C4" s="95"/>
      <c r="D4" s="95"/>
      <c r="E4" s="95"/>
      <c r="F4" s="95"/>
    </row>
    <row r="5" ht="23.25">
      <c r="D5" s="1" t="s">
        <v>137</v>
      </c>
    </row>
    <row r="6" spans="1:6" ht="23.25">
      <c r="A6" s="96" t="s">
        <v>1</v>
      </c>
      <c r="B6" s="96"/>
      <c r="C6" s="13"/>
      <c r="D6" s="14"/>
      <c r="E6" s="4" t="s">
        <v>6</v>
      </c>
      <c r="F6" s="2" t="s">
        <v>8</v>
      </c>
    </row>
    <row r="7" spans="1:6" s="17" customFormat="1" ht="23.25">
      <c r="A7" s="4" t="s">
        <v>2</v>
      </c>
      <c r="B7" s="4" t="s">
        <v>4</v>
      </c>
      <c r="C7" s="97" t="s">
        <v>5</v>
      </c>
      <c r="D7" s="98"/>
      <c r="E7" s="16" t="s">
        <v>7</v>
      </c>
      <c r="F7" s="4" t="s">
        <v>4</v>
      </c>
    </row>
    <row r="8" spans="1:6" s="17" customFormat="1" ht="23.25">
      <c r="A8" s="5" t="s">
        <v>3</v>
      </c>
      <c r="B8" s="5" t="s">
        <v>3</v>
      </c>
      <c r="C8" s="5"/>
      <c r="D8" s="18"/>
      <c r="E8" s="19"/>
      <c r="F8" s="19" t="s">
        <v>3</v>
      </c>
    </row>
    <row r="9" spans="1:6" ht="24" thickBot="1">
      <c r="A9" s="6"/>
      <c r="B9" s="20">
        <f>F9</f>
        <v>56126176.27</v>
      </c>
      <c r="C9" s="10" t="s">
        <v>9</v>
      </c>
      <c r="E9" s="10"/>
      <c r="F9" s="28">
        <v>56126176.27</v>
      </c>
    </row>
    <row r="10" spans="1:6" ht="24" thickTop="1">
      <c r="A10" s="7"/>
      <c r="B10" s="22"/>
      <c r="C10" s="23" t="s">
        <v>60</v>
      </c>
      <c r="E10" s="11"/>
      <c r="F10" s="24"/>
    </row>
    <row r="11" spans="1:6" ht="23.25">
      <c r="A11" s="7">
        <v>1208000</v>
      </c>
      <c r="B11" s="7">
        <v>0</v>
      </c>
      <c r="C11" s="22"/>
      <c r="D11" s="12" t="s">
        <v>10</v>
      </c>
      <c r="E11" s="25" t="s">
        <v>20</v>
      </c>
      <c r="F11" s="24"/>
    </row>
    <row r="12" spans="1:6" ht="23.25">
      <c r="A12" s="7">
        <v>923400</v>
      </c>
      <c r="B12" s="7">
        <f>63866.3</f>
        <v>63866.3</v>
      </c>
      <c r="C12" s="22"/>
      <c r="D12" s="12" t="s">
        <v>11</v>
      </c>
      <c r="E12" s="25" t="s">
        <v>27</v>
      </c>
      <c r="F12" s="24">
        <f>1856.3+60740+1000+50+220</f>
        <v>63866.3</v>
      </c>
    </row>
    <row r="13" spans="1:6" ht="23.25">
      <c r="A13" s="7">
        <v>185000</v>
      </c>
      <c r="B13" s="7">
        <v>0</v>
      </c>
      <c r="C13" s="22"/>
      <c r="D13" s="12" t="s">
        <v>12</v>
      </c>
      <c r="E13" s="25" t="s">
        <v>21</v>
      </c>
      <c r="F13" s="24"/>
    </row>
    <row r="14" spans="1:6" ht="23.25">
      <c r="A14" s="7">
        <v>0</v>
      </c>
      <c r="B14" s="7">
        <v>0</v>
      </c>
      <c r="C14" s="22"/>
      <c r="D14" s="12" t="s">
        <v>13</v>
      </c>
      <c r="E14" s="25" t="s">
        <v>22</v>
      </c>
      <c r="F14" s="24"/>
    </row>
    <row r="15" spans="1:6" ht="23.25">
      <c r="A15" s="7">
        <v>141000</v>
      </c>
      <c r="B15" s="7">
        <f>42910</f>
        <v>42910</v>
      </c>
      <c r="C15" s="22"/>
      <c r="D15" s="12" t="s">
        <v>14</v>
      </c>
      <c r="E15" s="25" t="s">
        <v>23</v>
      </c>
      <c r="F15" s="24">
        <f>42900+10</f>
        <v>42910</v>
      </c>
    </row>
    <row r="16" spans="1:6" ht="23.25">
      <c r="A16" s="7">
        <v>0</v>
      </c>
      <c r="B16" s="7">
        <v>0</v>
      </c>
      <c r="C16" s="22"/>
      <c r="D16" s="12" t="s">
        <v>15</v>
      </c>
      <c r="E16" s="25" t="s">
        <v>24</v>
      </c>
      <c r="F16" s="24"/>
    </row>
    <row r="17" spans="1:6" ht="23.25">
      <c r="A17" s="51">
        <v>24545000</v>
      </c>
      <c r="B17" s="7">
        <f>1996520.97</f>
        <v>1996520.97</v>
      </c>
      <c r="C17" s="22"/>
      <c r="D17" s="12" t="s">
        <v>16</v>
      </c>
      <c r="E17" s="25" t="s">
        <v>25</v>
      </c>
      <c r="F17" s="24">
        <f>501575.91+250795.85+457343.21+786806</f>
        <v>1996520.97</v>
      </c>
    </row>
    <row r="18" spans="1:6" ht="23.25">
      <c r="A18" s="7">
        <v>12000000</v>
      </c>
      <c r="B18" s="7">
        <f>2303525</f>
        <v>2303525</v>
      </c>
      <c r="C18" s="22"/>
      <c r="D18" s="12" t="s">
        <v>139</v>
      </c>
      <c r="E18" s="25" t="s">
        <v>26</v>
      </c>
      <c r="F18" s="24">
        <v>2303525</v>
      </c>
    </row>
    <row r="19" spans="1:8" ht="24" thickBot="1">
      <c r="A19" s="8">
        <f>SUM(A11:A18)</f>
        <v>39002400</v>
      </c>
      <c r="B19" s="8">
        <f>SUM(B11:B18)</f>
        <v>4406822.27</v>
      </c>
      <c r="C19" s="22"/>
      <c r="D19" s="15" t="s">
        <v>18</v>
      </c>
      <c r="E19" s="11"/>
      <c r="F19" s="28">
        <f>SUM(F11:F18)</f>
        <v>4406822.27</v>
      </c>
      <c r="H19" s="44"/>
    </row>
    <row r="20" spans="1:8" ht="24" thickTop="1">
      <c r="A20" s="9"/>
      <c r="B20" s="7">
        <v>0</v>
      </c>
      <c r="C20" s="22"/>
      <c r="D20" s="12" t="s">
        <v>119</v>
      </c>
      <c r="E20" s="25" t="s">
        <v>26</v>
      </c>
      <c r="F20" s="24">
        <v>0</v>
      </c>
      <c r="H20" s="44"/>
    </row>
    <row r="21" spans="1:8" ht="23.25">
      <c r="A21" s="9"/>
      <c r="B21" s="7">
        <v>0</v>
      </c>
      <c r="C21" s="22"/>
      <c r="D21" s="12" t="s">
        <v>115</v>
      </c>
      <c r="E21" s="11"/>
      <c r="F21" s="24">
        <v>0</v>
      </c>
      <c r="H21" s="44"/>
    </row>
    <row r="22" spans="1:8" ht="23.25">
      <c r="A22" s="9"/>
      <c r="B22" s="7">
        <v>0</v>
      </c>
      <c r="C22" s="22"/>
      <c r="D22" s="12" t="s">
        <v>116</v>
      </c>
      <c r="E22" s="11"/>
      <c r="F22" s="24">
        <v>0</v>
      </c>
      <c r="H22" s="44"/>
    </row>
    <row r="23" spans="1:8" ht="23.25">
      <c r="A23" s="9"/>
      <c r="B23" s="7">
        <v>0</v>
      </c>
      <c r="C23" s="22"/>
      <c r="D23" s="12" t="s">
        <v>118</v>
      </c>
      <c r="E23" s="11"/>
      <c r="F23" s="24">
        <v>0</v>
      </c>
      <c r="H23" s="44"/>
    </row>
    <row r="24" spans="1:8" ht="23.25">
      <c r="A24" s="9"/>
      <c r="B24" s="26">
        <f>SUM(B20:B23)</f>
        <v>0</v>
      </c>
      <c r="C24" s="22"/>
      <c r="D24" s="15" t="s">
        <v>138</v>
      </c>
      <c r="E24" s="11"/>
      <c r="F24" s="26"/>
      <c r="H24" s="44"/>
    </row>
    <row r="25" spans="1:8" ht="24" thickBot="1">
      <c r="A25" s="9"/>
      <c r="B25" s="28">
        <f>B19+B24</f>
        <v>4406822.27</v>
      </c>
      <c r="C25" s="48" t="s">
        <v>109</v>
      </c>
      <c r="D25" s="12"/>
      <c r="E25" s="11"/>
      <c r="F25" s="28"/>
      <c r="H25" s="44"/>
    </row>
    <row r="26" spans="1:6" ht="24" thickTop="1">
      <c r="A26" s="9"/>
      <c r="B26" s="7">
        <f>647532.52</f>
        <v>647532.52</v>
      </c>
      <c r="C26" s="22"/>
      <c r="D26" s="12" t="s">
        <v>53</v>
      </c>
      <c r="E26" s="25"/>
      <c r="F26" s="24">
        <v>647532.52</v>
      </c>
    </row>
    <row r="27" spans="1:6" ht="23.25">
      <c r="A27" s="9"/>
      <c r="B27" s="7">
        <f>10000</f>
        <v>10000</v>
      </c>
      <c r="C27" s="22"/>
      <c r="D27" s="12" t="s">
        <v>49</v>
      </c>
      <c r="E27" s="25"/>
      <c r="F27" s="24">
        <v>10000</v>
      </c>
    </row>
    <row r="28" spans="1:6" ht="23.25">
      <c r="A28" s="9"/>
      <c r="B28" s="7">
        <v>0</v>
      </c>
      <c r="C28" s="22"/>
      <c r="D28" s="12" t="s">
        <v>105</v>
      </c>
      <c r="E28" s="25"/>
      <c r="F28" s="24">
        <v>0</v>
      </c>
    </row>
    <row r="29" spans="1:6" ht="23.25">
      <c r="A29" s="9"/>
      <c r="B29" s="26">
        <f>B26+B27+B28</f>
        <v>657532.52</v>
      </c>
      <c r="C29" s="22"/>
      <c r="D29" s="15" t="s">
        <v>51</v>
      </c>
      <c r="E29" s="25"/>
      <c r="F29" s="26">
        <f>SUM(F26:F28)</f>
        <v>657532.52</v>
      </c>
    </row>
    <row r="30" spans="1:6" ht="23.25">
      <c r="A30" s="9"/>
      <c r="B30" s="7"/>
      <c r="C30" s="22"/>
      <c r="D30" s="12"/>
      <c r="E30" s="25"/>
      <c r="F30" s="24"/>
    </row>
    <row r="31" spans="1:6" ht="24" thickBot="1">
      <c r="A31" s="9"/>
      <c r="B31" s="28">
        <f>B25+B29</f>
        <v>5064354.789999999</v>
      </c>
      <c r="C31" s="22"/>
      <c r="D31" s="15" t="s">
        <v>52</v>
      </c>
      <c r="E31" s="27"/>
      <c r="F31" s="28">
        <f>F19+F29+F25</f>
        <v>5064354.789999999</v>
      </c>
    </row>
    <row r="32" spans="1:6" ht="24" thickTop="1">
      <c r="A32" s="9"/>
      <c r="B32" s="9"/>
      <c r="C32" s="9"/>
      <c r="D32" s="33"/>
      <c r="E32" s="34"/>
      <c r="F32" s="9"/>
    </row>
    <row r="33" spans="1:6" ht="23.25">
      <c r="A33" s="9"/>
      <c r="B33" s="9"/>
      <c r="C33" s="9"/>
      <c r="D33" s="33"/>
      <c r="E33" s="34"/>
      <c r="F33" s="9"/>
    </row>
    <row r="34" spans="1:6" ht="23.25">
      <c r="A34" s="9"/>
      <c r="B34" s="9"/>
      <c r="C34" s="9"/>
      <c r="D34" s="33"/>
      <c r="E34" s="34"/>
      <c r="F34" s="9"/>
    </row>
    <row r="35" spans="1:7" ht="23.25">
      <c r="A35" s="9"/>
      <c r="B35" s="9"/>
      <c r="C35" s="9"/>
      <c r="D35" s="33"/>
      <c r="E35" s="34"/>
      <c r="F35" s="9"/>
      <c r="G35" s="34"/>
    </row>
    <row r="36" spans="1:7" ht="23.25">
      <c r="A36" s="9"/>
      <c r="B36" s="9"/>
      <c r="C36" s="9"/>
      <c r="D36" s="33"/>
      <c r="E36" s="34"/>
      <c r="F36" s="9"/>
      <c r="G36" s="34"/>
    </row>
    <row r="37" spans="1:10" ht="23.25">
      <c r="A37" s="21"/>
      <c r="B37" s="21"/>
      <c r="C37" s="29" t="s">
        <v>28</v>
      </c>
      <c r="D37" s="14"/>
      <c r="E37" s="30"/>
      <c r="F37" s="21"/>
      <c r="H37" s="17"/>
      <c r="I37" s="36"/>
      <c r="J37" s="36" t="s">
        <v>100</v>
      </c>
    </row>
    <row r="38" spans="1:10" ht="23.25">
      <c r="A38" s="24">
        <v>6169464</v>
      </c>
      <c r="B38" s="24">
        <v>1500</v>
      </c>
      <c r="C38" s="31"/>
      <c r="D38" s="12" t="s">
        <v>29</v>
      </c>
      <c r="E38" s="25" t="s">
        <v>79</v>
      </c>
      <c r="F38" s="24">
        <v>1500</v>
      </c>
      <c r="H38" s="44"/>
      <c r="I38" s="36"/>
      <c r="J38" s="36"/>
    </row>
    <row r="39" spans="1:11" ht="23.25">
      <c r="A39" s="24">
        <v>6530630</v>
      </c>
      <c r="B39" s="24">
        <v>488807.09</v>
      </c>
      <c r="C39" s="31"/>
      <c r="D39" s="12" t="s">
        <v>30</v>
      </c>
      <c r="E39" s="25">
        <v>100</v>
      </c>
      <c r="F39" s="24">
        <v>488807.09</v>
      </c>
      <c r="H39" s="44"/>
      <c r="I39" s="36"/>
      <c r="J39" s="36"/>
      <c r="K39" s="40"/>
    </row>
    <row r="40" spans="1:11" ht="23.25">
      <c r="A40" s="24">
        <v>3670580</v>
      </c>
      <c r="B40" s="24">
        <v>295740</v>
      </c>
      <c r="C40" s="31"/>
      <c r="D40" s="12" t="s">
        <v>65</v>
      </c>
      <c r="E40" s="25" t="s">
        <v>59</v>
      </c>
      <c r="F40" s="24">
        <v>295740</v>
      </c>
      <c r="H40" s="44"/>
      <c r="I40" s="36"/>
      <c r="J40" s="36"/>
      <c r="K40" s="40"/>
    </row>
    <row r="41" spans="1:11" ht="23.25">
      <c r="A41" s="50">
        <v>3844400</v>
      </c>
      <c r="B41" s="24">
        <v>392807</v>
      </c>
      <c r="C41" s="31"/>
      <c r="D41" s="12" t="s">
        <v>31</v>
      </c>
      <c r="E41" s="25" t="s">
        <v>40</v>
      </c>
      <c r="F41" s="24">
        <v>392807</v>
      </c>
      <c r="H41" s="44"/>
      <c r="I41" s="36"/>
      <c r="J41" s="36"/>
      <c r="K41" s="40"/>
    </row>
    <row r="42" spans="1:11" ht="23.25">
      <c r="A42" s="50">
        <v>8936200</v>
      </c>
      <c r="B42" s="50">
        <f>13486</f>
        <v>13486</v>
      </c>
      <c r="C42" s="31"/>
      <c r="D42" s="12" t="s">
        <v>32</v>
      </c>
      <c r="E42" s="25" t="s">
        <v>41</v>
      </c>
      <c r="F42" s="24">
        <v>13486</v>
      </c>
      <c r="H42" s="52"/>
      <c r="I42" s="36"/>
      <c r="J42" s="36"/>
      <c r="K42" s="40"/>
    </row>
    <row r="43" spans="1:11" ht="23.25">
      <c r="A43" s="50">
        <v>4410303</v>
      </c>
      <c r="B43" s="50">
        <v>0</v>
      </c>
      <c r="C43" s="31"/>
      <c r="D43" s="12" t="s">
        <v>33</v>
      </c>
      <c r="E43" s="25" t="s">
        <v>42</v>
      </c>
      <c r="F43" s="24">
        <v>0</v>
      </c>
      <c r="H43" s="52"/>
      <c r="I43" s="36"/>
      <c r="J43" s="36"/>
      <c r="K43" s="40"/>
    </row>
    <row r="44" spans="1:11" ht="23.25">
      <c r="A44" s="24">
        <v>468000</v>
      </c>
      <c r="B44" s="50">
        <v>3986.02</v>
      </c>
      <c r="C44" s="31"/>
      <c r="D44" s="12" t="s">
        <v>34</v>
      </c>
      <c r="E44" s="25" t="s">
        <v>43</v>
      </c>
      <c r="F44" s="24">
        <v>3986.02</v>
      </c>
      <c r="H44" s="52"/>
      <c r="I44" s="36"/>
      <c r="J44" s="36"/>
      <c r="K44" s="40"/>
    </row>
    <row r="45" spans="1:11" ht="23.25">
      <c r="A45" s="24">
        <v>2421123</v>
      </c>
      <c r="B45" s="24">
        <v>0</v>
      </c>
      <c r="C45" s="31"/>
      <c r="D45" s="12" t="s">
        <v>17</v>
      </c>
      <c r="E45" s="25" t="s">
        <v>44</v>
      </c>
      <c r="F45" s="24">
        <v>0</v>
      </c>
      <c r="H45" s="52"/>
      <c r="I45" s="36"/>
      <c r="J45" s="36"/>
      <c r="K45" s="40"/>
    </row>
    <row r="46" spans="1:11" ht="23.25">
      <c r="A46" s="24">
        <v>171500</v>
      </c>
      <c r="B46" s="24">
        <v>0</v>
      </c>
      <c r="C46" s="31"/>
      <c r="D46" s="12" t="s">
        <v>35</v>
      </c>
      <c r="E46" s="25" t="s">
        <v>45</v>
      </c>
      <c r="F46" s="24">
        <v>0</v>
      </c>
      <c r="H46" s="52"/>
      <c r="I46" s="36"/>
      <c r="J46" s="36"/>
      <c r="K46" s="40"/>
    </row>
    <row r="47" spans="1:11" ht="23.25">
      <c r="A47" s="24">
        <v>2380200</v>
      </c>
      <c r="B47" s="24">
        <v>0</v>
      </c>
      <c r="C47" s="31"/>
      <c r="D47" s="12" t="s">
        <v>36</v>
      </c>
      <c r="E47" s="25" t="s">
        <v>46</v>
      </c>
      <c r="F47" s="24">
        <v>0</v>
      </c>
      <c r="H47" s="52"/>
      <c r="I47" s="36"/>
      <c r="J47" s="36"/>
      <c r="K47" s="40"/>
    </row>
    <row r="48" spans="1:11" ht="24" thickBot="1">
      <c r="A48" s="8">
        <f>SUM(A38:A47)</f>
        <v>39002400</v>
      </c>
      <c r="B48" s="28">
        <f>SUM(B38:B47)</f>
        <v>1196326.11</v>
      </c>
      <c r="C48" s="97" t="s">
        <v>37</v>
      </c>
      <c r="D48" s="98"/>
      <c r="E48" s="25"/>
      <c r="F48" s="28">
        <f>SUM(F38:F47)</f>
        <v>1196326.11</v>
      </c>
      <c r="H48" s="40"/>
      <c r="I48" s="36">
        <f>SUM(I38:I47)</f>
        <v>0</v>
      </c>
      <c r="J48" s="36">
        <f>SUM(J38:J47)</f>
        <v>0</v>
      </c>
      <c r="K48" s="40"/>
    </row>
    <row r="49" spans="1:11" ht="24" thickTop="1">
      <c r="A49" s="9"/>
      <c r="B49" s="50">
        <v>0</v>
      </c>
      <c r="C49" s="31"/>
      <c r="D49" s="12" t="s">
        <v>115</v>
      </c>
      <c r="E49" s="25"/>
      <c r="F49" s="24">
        <v>0</v>
      </c>
      <c r="H49" s="40"/>
      <c r="I49" s="36"/>
      <c r="J49" s="36"/>
      <c r="K49" s="40"/>
    </row>
    <row r="50" spans="1:11" ht="23.25">
      <c r="A50" s="9"/>
      <c r="B50" s="50">
        <v>0</v>
      </c>
      <c r="C50" s="31"/>
      <c r="D50" s="12" t="s">
        <v>116</v>
      </c>
      <c r="E50" s="25"/>
      <c r="F50" s="24">
        <v>0</v>
      </c>
      <c r="H50" s="40"/>
      <c r="I50" s="36"/>
      <c r="J50" s="36"/>
      <c r="K50" s="40"/>
    </row>
    <row r="51" spans="1:11" ht="23.25">
      <c r="A51" s="9"/>
      <c r="B51" s="50">
        <f>SUM(B49:B50)</f>
        <v>0</v>
      </c>
      <c r="C51" s="31"/>
      <c r="D51" s="15" t="s">
        <v>141</v>
      </c>
      <c r="E51" s="25"/>
      <c r="F51" s="24">
        <f>SUM(F49:F50)</f>
        <v>0</v>
      </c>
      <c r="H51" s="40"/>
      <c r="I51" s="36"/>
      <c r="J51" s="36"/>
      <c r="K51" s="40"/>
    </row>
    <row r="52" spans="1:11" ht="24" thickBot="1">
      <c r="A52" s="9"/>
      <c r="B52" s="28">
        <f>SUM(B48:B50)</f>
        <v>1196326.11</v>
      </c>
      <c r="C52" s="49" t="s">
        <v>108</v>
      </c>
      <c r="D52" s="12"/>
      <c r="E52" s="25"/>
      <c r="F52" s="28">
        <f>F48+F51</f>
        <v>1196326.11</v>
      </c>
      <c r="H52" s="40"/>
      <c r="I52" s="36"/>
      <c r="J52" s="36"/>
      <c r="K52" s="40"/>
    </row>
    <row r="53" spans="1:10" ht="24" thickTop="1">
      <c r="A53" s="12"/>
      <c r="B53" s="35">
        <f>16404.22</f>
        <v>16404.22</v>
      </c>
      <c r="C53" s="31"/>
      <c r="D53" s="12" t="s">
        <v>50</v>
      </c>
      <c r="E53" s="25"/>
      <c r="F53" s="24">
        <v>16404.22</v>
      </c>
      <c r="H53" s="40"/>
      <c r="I53" s="36"/>
      <c r="J53" s="36"/>
    </row>
    <row r="54" spans="1:10" ht="23.25">
      <c r="A54" s="34"/>
      <c r="B54" s="35">
        <f>7500</f>
        <v>7500</v>
      </c>
      <c r="C54" s="34"/>
      <c r="D54" s="37" t="s">
        <v>140</v>
      </c>
      <c r="E54" s="25"/>
      <c r="F54" s="24">
        <v>7500</v>
      </c>
      <c r="H54" s="40"/>
      <c r="I54" s="36"/>
      <c r="J54" s="36"/>
    </row>
    <row r="55" spans="1:6" ht="23.25">
      <c r="A55" s="42"/>
      <c r="B55" s="35">
        <f>1056160</f>
        <v>1056160</v>
      </c>
      <c r="C55" s="32"/>
      <c r="D55" s="37" t="s">
        <v>104</v>
      </c>
      <c r="E55" s="11"/>
      <c r="F55" s="39">
        <f>1060160-4000</f>
        <v>1056160</v>
      </c>
    </row>
    <row r="56" spans="1:6" ht="23.25">
      <c r="A56" s="42"/>
      <c r="B56" s="35"/>
      <c r="C56" s="32"/>
      <c r="D56" s="37" t="s">
        <v>120</v>
      </c>
      <c r="E56" s="11"/>
      <c r="F56" s="39"/>
    </row>
    <row r="57" spans="1:6" ht="23.25">
      <c r="A57" s="42"/>
      <c r="B57" s="35">
        <f>2320000</f>
        <v>2320000</v>
      </c>
      <c r="C57" s="32"/>
      <c r="D57" s="37" t="s">
        <v>62</v>
      </c>
      <c r="E57" s="11"/>
      <c r="F57" s="39">
        <v>2320000</v>
      </c>
    </row>
    <row r="58" spans="1:8" s="34" customFormat="1" ht="23.25">
      <c r="A58" s="42"/>
      <c r="B58" s="35">
        <f>139000</f>
        <v>139000</v>
      </c>
      <c r="C58" s="32"/>
      <c r="D58" s="37" t="s">
        <v>61</v>
      </c>
      <c r="E58" s="11"/>
      <c r="F58" s="39">
        <v>139000</v>
      </c>
      <c r="H58" s="46"/>
    </row>
    <row r="59" spans="2:8" s="34" customFormat="1" ht="23.25">
      <c r="B59" s="35">
        <f>118964</f>
        <v>118964</v>
      </c>
      <c r="C59" s="32"/>
      <c r="D59" s="37" t="s">
        <v>63</v>
      </c>
      <c r="E59" s="11"/>
      <c r="F59" s="24">
        <v>118964</v>
      </c>
      <c r="H59" s="45"/>
    </row>
    <row r="60" spans="1:6" s="34" customFormat="1" ht="23.25">
      <c r="A60" s="41"/>
      <c r="B60" s="47">
        <f>SUM(B53:B59)</f>
        <v>3658028.2199999997</v>
      </c>
      <c r="C60" s="32"/>
      <c r="D60" s="32" t="s">
        <v>51</v>
      </c>
      <c r="E60" s="27"/>
      <c r="F60" s="26">
        <f>SUM(F53:F59)</f>
        <v>3658028.2199999997</v>
      </c>
    </row>
    <row r="61" spans="1:8" ht="24" thickBot="1">
      <c r="A61" s="12"/>
      <c r="B61" s="28">
        <f>B52+B60</f>
        <v>4854354.33</v>
      </c>
      <c r="C61" s="97" t="s">
        <v>56</v>
      </c>
      <c r="D61" s="99"/>
      <c r="E61" s="98"/>
      <c r="F61" s="28">
        <f>F52+F60</f>
        <v>4854354.33</v>
      </c>
      <c r="H61" s="36"/>
    </row>
    <row r="62" spans="1:6" ht="24" thickTop="1">
      <c r="A62" s="38"/>
      <c r="B62" s="24"/>
      <c r="C62" s="100" t="s">
        <v>38</v>
      </c>
      <c r="D62" s="101"/>
      <c r="E62" s="12"/>
      <c r="F62" s="24"/>
    </row>
    <row r="63" spans="1:8" ht="23.25">
      <c r="A63" s="43"/>
      <c r="B63" s="24">
        <f>B25-B52</f>
        <v>3210496.159999999</v>
      </c>
      <c r="C63" s="100" t="s">
        <v>54</v>
      </c>
      <c r="D63" s="99"/>
      <c r="E63" s="12"/>
      <c r="F63" s="24">
        <f>F19-F48</f>
        <v>3210496.159999999</v>
      </c>
      <c r="H63" s="40"/>
    </row>
    <row r="64" spans="1:6" ht="23.25">
      <c r="A64" s="12"/>
      <c r="B64" s="11"/>
      <c r="C64" s="97" t="s">
        <v>55</v>
      </c>
      <c r="D64" s="99"/>
      <c r="E64" s="12"/>
      <c r="F64" s="24"/>
    </row>
    <row r="65" spans="1:6" ht="24" thickBot="1">
      <c r="A65" s="12"/>
      <c r="B65" s="28">
        <f>F65</f>
        <v>56344544.33</v>
      </c>
      <c r="C65" s="97" t="s">
        <v>39</v>
      </c>
      <c r="D65" s="99"/>
      <c r="E65" s="12"/>
      <c r="F65" s="28">
        <f>งบทดลอง!C6+งบทดลอง!C7+งบทดลอง!C8+งบทดลอง!C9</f>
        <v>56344544.33</v>
      </c>
    </row>
    <row r="66" spans="1:6" ht="24" thickTop="1">
      <c r="A66" s="34"/>
      <c r="B66" s="9"/>
      <c r="C66" s="32"/>
      <c r="D66" s="32"/>
      <c r="E66" s="34"/>
      <c r="F66" s="9"/>
    </row>
    <row r="67" spans="1:6" ht="23.25">
      <c r="A67" s="34"/>
      <c r="B67" s="9"/>
      <c r="C67" s="32"/>
      <c r="D67" s="32"/>
      <c r="E67" s="34"/>
      <c r="F67" s="9"/>
    </row>
    <row r="69" ht="23.25">
      <c r="H69" s="40"/>
    </row>
    <row r="75" ht="23.25">
      <c r="D75" s="36"/>
    </row>
    <row r="90" ht="23.25">
      <c r="B90" s="36"/>
    </row>
    <row r="91" ht="23.25">
      <c r="B91" s="40"/>
    </row>
  </sheetData>
  <mergeCells count="9">
    <mergeCell ref="C64:D64"/>
    <mergeCell ref="C65:D65"/>
    <mergeCell ref="C61:E61"/>
    <mergeCell ref="C62:D62"/>
    <mergeCell ref="C63:D63"/>
    <mergeCell ref="A4:F4"/>
    <mergeCell ref="A6:B6"/>
    <mergeCell ref="C7:D7"/>
    <mergeCell ref="C48:D48"/>
  </mergeCells>
  <printOptions/>
  <pageMargins left="0.41" right="0.31496062992125984" top="0.37" bottom="0.46" header="0.28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HomeUser</cp:lastModifiedBy>
  <cp:lastPrinted>2011-12-02T09:20:37Z</cp:lastPrinted>
  <dcterms:created xsi:type="dcterms:W3CDTF">2004-11-04T11:07:14Z</dcterms:created>
  <dcterms:modified xsi:type="dcterms:W3CDTF">2012-09-06T07:59:56Z</dcterms:modified>
  <cp:category/>
  <cp:version/>
  <cp:contentType/>
  <cp:contentStatus/>
</cp:coreProperties>
</file>